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etz\Documents\RWJF IOM\BSN data and forecast\Forecasting tools\"/>
    </mc:Choice>
  </mc:AlternateContent>
  <bookViews>
    <workbookView xWindow="-10" yWindow="-10" windowWidth="9780" windowHeight="7540"/>
  </bookViews>
  <sheets>
    <sheet name="Data Entry" sheetId="1" r:id="rId1"/>
    <sheet name="Results - Tables" sheetId="2" r:id="rId2"/>
    <sheet name="Calculation sheet" sheetId="3" r:id="rId3"/>
  </sheets>
  <calcPr calcId="162913" concurrentCalc="0"/>
</workbook>
</file>

<file path=xl/calcChain.xml><?xml version="1.0" encoding="utf-8"?>
<calcChain xmlns="http://schemas.openxmlformats.org/spreadsheetml/2006/main">
  <c r="F4" i="3" l="1"/>
  <c r="F5" i="3"/>
  <c r="F15" i="3"/>
  <c r="C54" i="1"/>
  <c r="F14" i="3"/>
  <c r="F23" i="3"/>
  <c r="E4" i="3"/>
  <c r="E5" i="3"/>
  <c r="E15" i="3"/>
  <c r="E14" i="3"/>
  <c r="C4" i="3"/>
  <c r="B54" i="1"/>
  <c r="C14" i="3"/>
  <c r="C5" i="3"/>
  <c r="C15" i="3"/>
  <c r="C24" i="3"/>
  <c r="C6" i="3"/>
  <c r="C16" i="3"/>
  <c r="C25" i="3"/>
  <c r="C34" i="3"/>
  <c r="C7" i="3"/>
  <c r="C17" i="3"/>
  <c r="C26" i="3"/>
  <c r="C35" i="3"/>
  <c r="C44" i="3"/>
  <c r="C8" i="3"/>
  <c r="C18" i="3"/>
  <c r="C27" i="3"/>
  <c r="C36" i="3"/>
  <c r="C45" i="3"/>
  <c r="C54" i="3"/>
  <c r="C23" i="3"/>
  <c r="C33" i="3"/>
  <c r="C43" i="3"/>
  <c r="C53" i="3"/>
  <c r="C32" i="3"/>
  <c r="C42" i="3"/>
  <c r="C52" i="3"/>
  <c r="C41" i="3"/>
  <c r="C51" i="3"/>
  <c r="C50" i="3"/>
  <c r="B4" i="3"/>
  <c r="B39" i="1"/>
  <c r="B45" i="1"/>
  <c r="B14" i="3"/>
  <c r="B23" i="3"/>
  <c r="B32" i="3"/>
  <c r="B41" i="3"/>
  <c r="B50" i="3"/>
  <c r="B5" i="3"/>
  <c r="B15" i="3"/>
  <c r="B24" i="3"/>
  <c r="B6" i="3"/>
  <c r="B16" i="3"/>
  <c r="B25" i="3"/>
  <c r="B34" i="3"/>
  <c r="B7" i="3"/>
  <c r="B17" i="3"/>
  <c r="B26" i="3"/>
  <c r="B35" i="3"/>
  <c r="B44" i="3"/>
  <c r="B8" i="3"/>
  <c r="B18" i="3"/>
  <c r="B27" i="3"/>
  <c r="B36" i="3"/>
  <c r="B45" i="3"/>
  <c r="B54" i="3"/>
  <c r="B33" i="3"/>
  <c r="B43" i="3"/>
  <c r="B53" i="3"/>
  <c r="F24" i="3"/>
  <c r="F33" i="3"/>
  <c r="F32" i="3"/>
  <c r="E24" i="3"/>
  <c r="E23" i="3"/>
  <c r="B42" i="3"/>
  <c r="B51" i="3"/>
  <c r="B52" i="3"/>
  <c r="F42" i="3"/>
  <c r="F41" i="3"/>
  <c r="E32" i="3"/>
  <c r="E33" i="3"/>
  <c r="E42" i="3"/>
  <c r="E41" i="3"/>
  <c r="F51" i="3"/>
  <c r="F50" i="3"/>
  <c r="E50" i="3"/>
  <c r="E51" i="3"/>
  <c r="F6" i="3"/>
  <c r="F7" i="3"/>
  <c r="F8" i="3"/>
  <c r="E6" i="3"/>
  <c r="E7" i="3"/>
  <c r="E8" i="3"/>
  <c r="G8" i="3"/>
  <c r="F18" i="3"/>
  <c r="D6" i="3"/>
  <c r="C9" i="3"/>
  <c r="G42" i="3"/>
  <c r="D8" i="3"/>
  <c r="G4" i="3"/>
  <c r="D54" i="3"/>
  <c r="D52" i="3"/>
  <c r="B9" i="3"/>
  <c r="E9" i="3"/>
  <c r="D5" i="3"/>
  <c r="G7" i="3"/>
  <c r="E16" i="3"/>
  <c r="D7" i="3"/>
  <c r="G5" i="3"/>
  <c r="F17" i="3"/>
  <c r="E18" i="3"/>
  <c r="G23" i="3"/>
  <c r="D41" i="3"/>
  <c r="D53" i="3"/>
  <c r="D4" i="3"/>
  <c r="G6" i="3"/>
  <c r="F16" i="3"/>
  <c r="E17" i="3"/>
  <c r="D14" i="3"/>
  <c r="G50" i="3"/>
  <c r="D50" i="3"/>
  <c r="F9" i="3"/>
  <c r="F27" i="3"/>
  <c r="F26" i="3"/>
  <c r="F25" i="3"/>
  <c r="E26" i="3"/>
  <c r="G26" i="3"/>
  <c r="E25" i="3"/>
  <c r="G25" i="3"/>
  <c r="E27" i="3"/>
  <c r="G16" i="3"/>
  <c r="D45" i="3"/>
  <c r="G14" i="3"/>
  <c r="G51" i="3"/>
  <c r="D42" i="3"/>
  <c r="G15" i="3"/>
  <c r="G41" i="3"/>
  <c r="G32" i="3"/>
  <c r="D23" i="3"/>
  <c r="D24" i="3"/>
  <c r="D17" i="3"/>
  <c r="B46" i="3"/>
  <c r="D35" i="3"/>
  <c r="D51" i="3"/>
  <c r="G9" i="3"/>
  <c r="C4" i="2"/>
  <c r="D33" i="3"/>
  <c r="D27" i="3"/>
  <c r="D43" i="3"/>
  <c r="G18" i="3"/>
  <c r="G33" i="3"/>
  <c r="D25" i="3"/>
  <c r="B37" i="3"/>
  <c r="C55" i="3"/>
  <c r="D9" i="3"/>
  <c r="B4" i="2"/>
  <c r="D32" i="3"/>
  <c r="G24" i="3"/>
  <c r="B55" i="3"/>
  <c r="C37" i="3"/>
  <c r="D34" i="3"/>
  <c r="B19" i="3"/>
  <c r="D26" i="3"/>
  <c r="E19" i="3"/>
  <c r="C19" i="3"/>
  <c r="G27" i="3"/>
  <c r="G17" i="3"/>
  <c r="D36" i="3"/>
  <c r="D16" i="3"/>
  <c r="C46" i="3"/>
  <c r="C28" i="3"/>
  <c r="F19" i="3"/>
  <c r="B28" i="3"/>
  <c r="D18" i="3"/>
  <c r="D44" i="3"/>
  <c r="D15" i="3"/>
  <c r="E28" i="3"/>
  <c r="F28" i="3"/>
  <c r="G28" i="3"/>
  <c r="C6" i="2"/>
  <c r="F36" i="3"/>
  <c r="E36" i="3"/>
  <c r="F35" i="3"/>
  <c r="F34" i="3"/>
  <c r="E35" i="3"/>
  <c r="E34" i="3"/>
  <c r="D19" i="3"/>
  <c r="B5" i="2"/>
  <c r="D46" i="3"/>
  <c r="B8" i="2"/>
  <c r="D55" i="3"/>
  <c r="B9" i="2"/>
  <c r="D37" i="3"/>
  <c r="B7" i="2"/>
  <c r="G19" i="3"/>
  <c r="C5" i="2"/>
  <c r="D28" i="3"/>
  <c r="B6" i="2"/>
  <c r="F45" i="3"/>
  <c r="G36" i="3"/>
  <c r="F44" i="3"/>
  <c r="F54" i="3"/>
  <c r="F43" i="3"/>
  <c r="F37" i="3"/>
  <c r="E45" i="3"/>
  <c r="G45" i="3"/>
  <c r="G35" i="3"/>
  <c r="E44" i="3"/>
  <c r="E43" i="3"/>
  <c r="G34" i="3"/>
  <c r="E37" i="3"/>
  <c r="G44" i="3"/>
  <c r="E54" i="3"/>
  <c r="G54" i="3"/>
  <c r="E53" i="3"/>
  <c r="E52" i="3"/>
  <c r="E55" i="3"/>
  <c r="F53" i="3"/>
  <c r="F52" i="3"/>
  <c r="F46" i="3"/>
  <c r="G37" i="3"/>
  <c r="C7" i="2"/>
  <c r="G43" i="3"/>
  <c r="E46" i="3"/>
  <c r="G53" i="3"/>
  <c r="G52" i="3"/>
  <c r="F55" i="3"/>
  <c r="G55" i="3"/>
  <c r="C9" i="2"/>
  <c r="G46" i="3"/>
  <c r="C8" i="2"/>
</calcChain>
</file>

<file path=xl/sharedStrings.xml><?xml version="1.0" encoding="utf-8"?>
<sst xmlns="http://schemas.openxmlformats.org/spreadsheetml/2006/main" count="153" uniqueCount="45">
  <si>
    <t>Enter your own data, or hypothetical data, in the green cells.</t>
  </si>
  <si>
    <t>Total number of employed nurses</t>
  </si>
  <si>
    <t>Model value</t>
  </si>
  <si>
    <t>Your value</t>
  </si>
  <si>
    <t>31-40 years</t>
  </si>
  <si>
    <t>41-50 years</t>
  </si>
  <si>
    <t>51-60 years</t>
  </si>
  <si>
    <t>61 years and older</t>
  </si>
  <si>
    <t>Age distribution of employed nurses (percentages)</t>
  </si>
  <si>
    <t>Total number of employed BSN+ nurses</t>
  </si>
  <si>
    <t>Age distribution of employed BSN+ nurses</t>
  </si>
  <si>
    <t>Annual numbers of entry-level program graduates</t>
  </si>
  <si>
    <t>AD &amp; Diploma</t>
  </si>
  <si>
    <t>BSN &amp; Master's</t>
  </si>
  <si>
    <t>Age distribution of AD &amp; Diploma graduates</t>
  </si>
  <si>
    <t>Age distribution of BSN+ graduates</t>
  </si>
  <si>
    <t>Annual numbers of RN-to-BSN program graduates</t>
  </si>
  <si>
    <t># employed RNs</t>
  </si>
  <si>
    <t># employed BSN+</t>
  </si>
  <si>
    <t># RN-to-BSN grads</t>
  </si>
  <si>
    <t>Age distribution of RN-to-BSN graduates</t>
  </si>
  <si>
    <t>Created by Joanne Spetz, Ph.D.</t>
  </si>
  <si>
    <t>University of California, San Francisco</t>
  </si>
  <si>
    <t>Results of baseline &amp; custom-data model</t>
  </si>
  <si>
    <t>total</t>
  </si>
  <si>
    <t>BSN</t>
  </si>
  <si>
    <t>% BSN</t>
  </si>
  <si>
    <t>TOTAL</t>
  </si>
  <si>
    <t>Baseline</t>
  </si>
  <si>
    <t>Custom</t>
  </si>
  <si>
    <t>Source: California BRN Survey of RN Education Experiences</t>
  </si>
  <si>
    <t>Source: California BRN Annual Schools Report, 2014-15</t>
  </si>
  <si>
    <t>Source: American Community Survey, 2015</t>
  </si>
  <si>
    <t>Source: NCSBN, 2015</t>
  </si>
  <si>
    <t>Current year (2015)</t>
  </si>
  <si>
    <t>2-year result (2017)</t>
  </si>
  <si>
    <t>4-year result (2019)</t>
  </si>
  <si>
    <t>6-year result (2021)</t>
  </si>
  <si>
    <t>8-year result (2023)</t>
  </si>
  <si>
    <t>10-year result (2025)</t>
  </si>
  <si>
    <t>&lt;31 years</t>
  </si>
  <si>
    <t>Funded by AONE / Robert Wood Johnson Foundation</t>
  </si>
  <si>
    <t>BSN forecasting tool - United States</t>
  </si>
  <si>
    <t>Version 3.0</t>
  </si>
  <si>
    <t>Source: AACN,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</si>
</sst>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166" fontId="2" fillId="0" borderId="0" xfId="2" applyNumberFormat="1" applyFont="1"/>
    <xf numFmtId="165" fontId="2" fillId="3" borderId="0" xfId="1" applyNumberFormat="1" applyFont="1" applyFill="1" applyBorder="1"/>
    <xf numFmtId="10" fontId="2" fillId="3" borderId="0" xfId="0" applyNumberFormat="1" applyFont="1" applyFill="1" applyBorder="1"/>
    <xf numFmtId="3" fontId="2" fillId="3" borderId="0" xfId="0" applyNumberFormat="1" applyFont="1" applyFill="1" applyBorder="1"/>
    <xf numFmtId="166" fontId="2" fillId="3" borderId="0" xfId="0" applyNumberFormat="1" applyFont="1" applyFill="1" applyBorder="1"/>
    <xf numFmtId="0" fontId="2" fillId="0" borderId="3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165" fontId="2" fillId="2" borderId="5" xfId="1" applyNumberFormat="1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Protection="1">
      <protection locked="0"/>
    </xf>
    <xf numFmtId="10" fontId="2" fillId="2" borderId="5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166" fontId="2" fillId="2" borderId="5" xfId="0" applyNumberFormat="1" applyFont="1" applyFill="1" applyBorder="1" applyProtection="1">
      <protection locked="0"/>
    </xf>
    <xf numFmtId="0" fontId="2" fillId="3" borderId="0" xfId="0" applyFont="1" applyFill="1"/>
    <xf numFmtId="165" fontId="2" fillId="3" borderId="0" xfId="1" applyNumberFormat="1" applyFont="1" applyFill="1"/>
    <xf numFmtId="166" fontId="2" fillId="3" borderId="0" xfId="2" applyNumberFormat="1" applyFont="1" applyFill="1"/>
    <xf numFmtId="0" fontId="2" fillId="2" borderId="0" xfId="0" applyFont="1" applyFill="1"/>
    <xf numFmtId="165" fontId="2" fillId="2" borderId="0" xfId="1" applyNumberFormat="1" applyFont="1" applyFill="1"/>
    <xf numFmtId="166" fontId="2" fillId="2" borderId="0" xfId="2" applyNumberFormat="1" applyFont="1" applyFill="1"/>
    <xf numFmtId="166" fontId="2" fillId="2" borderId="5" xfId="0" applyNumberFormat="1" applyFont="1" applyFill="1" applyBorder="1"/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Forecasted Percent</a:t>
            </a:r>
            <a:r>
              <a:rPr lang="en-US" baseline="0"/>
              <a:t> of Nurses with a BSN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- Tables'!$B$3</c:f>
              <c:strCache>
                <c:ptCount val="1"/>
                <c:pt idx="0">
                  <c:v>Baseline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'Results - Tables'!$A$4:$A$9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  <c:pt idx="5">
                  <c:v>2025</c:v>
                </c:pt>
              </c:numCache>
            </c:numRef>
          </c:cat>
          <c:val>
            <c:numRef>
              <c:f>'Results - Tables'!$B$4:$B$9</c:f>
              <c:numCache>
                <c:formatCode>0.0%</c:formatCode>
                <c:ptCount val="6"/>
                <c:pt idx="0">
                  <c:v>0.53154349388973265</c:v>
                </c:pt>
                <c:pt idx="1">
                  <c:v>0.55799908105556495</c:v>
                </c:pt>
                <c:pt idx="2">
                  <c:v>0.581554874086601</c:v>
                </c:pt>
                <c:pt idx="3">
                  <c:v>0.60250766580383808</c:v>
                </c:pt>
                <c:pt idx="4">
                  <c:v>0.62109933199985612</c:v>
                </c:pt>
                <c:pt idx="5">
                  <c:v>0.63754527643358283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E-4CCC-A31E-77B3EA1AF88C}"/>
            </c:ext>
          </c:extLst>
        </c:ser>
        <c:ser>
          <c:idx val="1"/>
          <c:order val="1"/>
          <c:tx>
            <c:strRef>
              <c:f>'Results - Tables'!$C$3</c:f>
              <c:strCache>
                <c:ptCount val="1"/>
                <c:pt idx="0">
                  <c:v>Custom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'Results - Tables'!$A$4:$A$9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  <c:pt idx="5">
                  <c:v>2025</c:v>
                </c:pt>
              </c:numCache>
            </c:numRef>
          </c:cat>
          <c:val>
            <c:numRef>
              <c:f>'Results - Tables'!$C$4:$C$9</c:f>
              <c:numCache>
                <c:formatCode>0.0%</c:formatCode>
                <c:ptCount val="6"/>
                <c:pt idx="0">
                  <c:v>0.53154349388973265</c:v>
                </c:pt>
                <c:pt idx="1">
                  <c:v>0.58348415385046515</c:v>
                </c:pt>
                <c:pt idx="2">
                  <c:v>0.62976088736721325</c:v>
                </c:pt>
                <c:pt idx="3">
                  <c:v>0.67105105902853679</c:v>
                </c:pt>
                <c:pt idx="4">
                  <c:v>0.70785485495316591</c:v>
                </c:pt>
                <c:pt idx="5">
                  <c:v>0.74059003250018174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E-4CCC-A31E-77B3EA1AF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93536"/>
        <c:axId val="123318272"/>
      </c:lineChart>
      <c:catAx>
        <c:axId val="119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18272"/>
        <c:crosses val="autoZero"/>
        <c:auto val="1"/>
        <c:lblAlgn val="ctr"/>
        <c:lblOffset val="100"/>
        <c:noMultiLvlLbl val="0"/>
      </c:catAx>
      <c:valAx>
        <c:axId val="1233182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979353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</xdr:colOff>
      <xdr:row>1</xdr:row>
      <xdr:rowOff>28574</xdr:rowOff>
    </xdr:from>
    <xdr:to>
      <xdr:col>9</xdr:col>
      <xdr:colOff>66675</xdr:colOff>
      <xdr:row>15</xdr:row>
      <xdr:rowOff>171449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0" workbookViewId="0">
      <selection activeCell="C41" sqref="C41"/>
    </sheetView>
  </sheetViews>
  <sheetFormatPr defaultColWidth="9.08984375" defaultRowHeight="19.5" customHeight="1" x14ac:dyDescent="0.3"/>
  <cols>
    <col min="1" max="1" width="23.453125" style="1" customWidth="1"/>
    <col min="2" max="2" width="17.36328125" style="1" customWidth="1"/>
    <col min="3" max="3" width="18.453125" style="1" customWidth="1"/>
    <col min="4" max="16384" width="9.08984375" style="1"/>
  </cols>
  <sheetData>
    <row r="1" spans="1:7" ht="19.5" customHeight="1" x14ac:dyDescent="0.3">
      <c r="A1" s="9" t="s">
        <v>42</v>
      </c>
      <c r="C1" s="31" t="s">
        <v>21</v>
      </c>
      <c r="D1" s="31"/>
      <c r="E1" s="31"/>
      <c r="F1" s="31"/>
      <c r="G1" s="31"/>
    </row>
    <row r="2" spans="1:7" ht="19.5" customHeight="1" x14ac:dyDescent="0.3">
      <c r="A2" s="9" t="s">
        <v>43</v>
      </c>
      <c r="C2" s="31" t="s">
        <v>22</v>
      </c>
      <c r="D2" s="31"/>
      <c r="E2" s="31"/>
      <c r="F2" s="31"/>
      <c r="G2" s="31"/>
    </row>
    <row r="3" spans="1:7" ht="19.5" customHeight="1" x14ac:dyDescent="0.3">
      <c r="A3" s="10">
        <v>42850</v>
      </c>
      <c r="C3" s="31" t="s">
        <v>41</v>
      </c>
      <c r="D3" s="31"/>
      <c r="E3" s="31"/>
      <c r="F3" s="31"/>
      <c r="G3" s="31"/>
    </row>
    <row r="4" spans="1:7" ht="19.5" customHeight="1" x14ac:dyDescent="0.3">
      <c r="C4" s="31"/>
      <c r="D4" s="31"/>
      <c r="E4" s="31"/>
      <c r="F4" s="31"/>
      <c r="G4" s="31"/>
    </row>
    <row r="6" spans="1:7" ht="19.5" customHeight="1" x14ac:dyDescent="0.3">
      <c r="A6" s="1" t="s">
        <v>0</v>
      </c>
    </row>
    <row r="8" spans="1:7" ht="19.5" customHeight="1" thickBot="1" x14ac:dyDescent="0.35"/>
    <row r="9" spans="1:7" ht="19.5" customHeight="1" x14ac:dyDescent="0.3">
      <c r="A9" s="2" t="s">
        <v>1</v>
      </c>
      <c r="B9" s="3"/>
      <c r="C9" s="16"/>
    </row>
    <row r="10" spans="1:7" ht="19.5" customHeight="1" x14ac:dyDescent="0.3">
      <c r="A10" s="4"/>
      <c r="B10" s="8" t="s">
        <v>2</v>
      </c>
      <c r="C10" s="17" t="s">
        <v>3</v>
      </c>
    </row>
    <row r="11" spans="1:7" ht="19.5" customHeight="1" x14ac:dyDescent="0.3">
      <c r="A11" s="4" t="s">
        <v>17</v>
      </c>
      <c r="B11" s="12">
        <v>3235374</v>
      </c>
      <c r="C11" s="18">
        <v>3235374</v>
      </c>
    </row>
    <row r="12" spans="1:7" ht="19.5" customHeight="1" thickBot="1" x14ac:dyDescent="0.35">
      <c r="A12" s="6" t="s">
        <v>32</v>
      </c>
      <c r="B12" s="7"/>
      <c r="C12" s="19"/>
    </row>
    <row r="13" spans="1:7" ht="19.5" customHeight="1" thickBot="1" x14ac:dyDescent="0.35">
      <c r="C13" s="20"/>
    </row>
    <row r="14" spans="1:7" ht="19.5" customHeight="1" x14ac:dyDescent="0.3">
      <c r="A14" s="2" t="s">
        <v>8</v>
      </c>
      <c r="B14" s="3"/>
      <c r="C14" s="16"/>
    </row>
    <row r="15" spans="1:7" ht="19.5" customHeight="1" x14ac:dyDescent="0.3">
      <c r="A15" s="4"/>
      <c r="B15" s="8" t="s">
        <v>2</v>
      </c>
      <c r="C15" s="17" t="s">
        <v>3</v>
      </c>
    </row>
    <row r="16" spans="1:7" ht="19.5" customHeight="1" x14ac:dyDescent="0.3">
      <c r="A16" s="4" t="s">
        <v>40</v>
      </c>
      <c r="B16" s="13">
        <v>0.17979999999999999</v>
      </c>
      <c r="C16" s="21">
        <v>0.17979999999999999</v>
      </c>
    </row>
    <row r="17" spans="1:3" ht="19.5" customHeight="1" x14ac:dyDescent="0.3">
      <c r="A17" s="4" t="s">
        <v>4</v>
      </c>
      <c r="B17" s="13">
        <v>0.24</v>
      </c>
      <c r="C17" s="21">
        <v>0.24</v>
      </c>
    </row>
    <row r="18" spans="1:3" ht="19.5" customHeight="1" x14ac:dyDescent="0.3">
      <c r="A18" s="4" t="s">
        <v>5</v>
      </c>
      <c r="B18" s="13">
        <v>0.23780000000000001</v>
      </c>
      <c r="C18" s="21">
        <v>0.23780000000000001</v>
      </c>
    </row>
    <row r="19" spans="1:3" ht="19.5" customHeight="1" x14ac:dyDescent="0.3">
      <c r="A19" s="4" t="s">
        <v>6</v>
      </c>
      <c r="B19" s="13">
        <v>0.23669999999999999</v>
      </c>
      <c r="C19" s="21">
        <v>0.23669999999999999</v>
      </c>
    </row>
    <row r="20" spans="1:3" ht="19.5" customHeight="1" x14ac:dyDescent="0.3">
      <c r="A20" s="4" t="s">
        <v>7</v>
      </c>
      <c r="B20" s="13">
        <v>0.1057</v>
      </c>
      <c r="C20" s="21">
        <v>0.1057</v>
      </c>
    </row>
    <row r="21" spans="1:3" ht="19.5" customHeight="1" thickBot="1" x14ac:dyDescent="0.35">
      <c r="A21" s="6" t="s">
        <v>32</v>
      </c>
      <c r="B21" s="7"/>
      <c r="C21" s="19"/>
    </row>
    <row r="22" spans="1:3" ht="19.5" customHeight="1" thickBot="1" x14ac:dyDescent="0.35">
      <c r="C22" s="20"/>
    </row>
    <row r="23" spans="1:3" ht="19.5" customHeight="1" x14ac:dyDescent="0.3">
      <c r="A23" s="2" t="s">
        <v>9</v>
      </c>
      <c r="B23" s="3"/>
      <c r="C23" s="16"/>
    </row>
    <row r="24" spans="1:3" ht="19.5" customHeight="1" x14ac:dyDescent="0.3">
      <c r="A24" s="4"/>
      <c r="B24" s="8" t="s">
        <v>2</v>
      </c>
      <c r="C24" s="17" t="s">
        <v>3</v>
      </c>
    </row>
    <row r="25" spans="1:3" ht="19.5" customHeight="1" x14ac:dyDescent="0.3">
      <c r="A25" s="4" t="s">
        <v>18</v>
      </c>
      <c r="B25" s="12">
        <v>1719742</v>
      </c>
      <c r="C25" s="18">
        <v>1719742</v>
      </c>
    </row>
    <row r="26" spans="1:3" ht="19.5" customHeight="1" thickBot="1" x14ac:dyDescent="0.35">
      <c r="A26" s="6" t="s">
        <v>32</v>
      </c>
      <c r="B26" s="7"/>
      <c r="C26" s="19"/>
    </row>
    <row r="27" spans="1:3" ht="19.5" customHeight="1" thickBot="1" x14ac:dyDescent="0.35">
      <c r="C27" s="20"/>
    </row>
    <row r="28" spans="1:3" ht="19.5" customHeight="1" x14ac:dyDescent="0.3">
      <c r="A28" s="2" t="s">
        <v>10</v>
      </c>
      <c r="B28" s="3"/>
      <c r="C28" s="16"/>
    </row>
    <row r="29" spans="1:3" ht="19.5" customHeight="1" x14ac:dyDescent="0.3">
      <c r="A29" s="4"/>
      <c r="B29" s="8" t="s">
        <v>2</v>
      </c>
      <c r="C29" s="17" t="s">
        <v>3</v>
      </c>
    </row>
    <row r="30" spans="1:3" ht="19.5" customHeight="1" x14ac:dyDescent="0.3">
      <c r="A30" s="4" t="s">
        <v>40</v>
      </c>
      <c r="B30" s="13">
        <v>0.2016</v>
      </c>
      <c r="C30" s="21">
        <v>0.2016</v>
      </c>
    </row>
    <row r="31" spans="1:3" ht="19.5" customHeight="1" x14ac:dyDescent="0.3">
      <c r="A31" s="4" t="s">
        <v>4</v>
      </c>
      <c r="B31" s="13">
        <v>0.2442</v>
      </c>
      <c r="C31" s="21">
        <v>0.2442</v>
      </c>
    </row>
    <row r="32" spans="1:3" ht="19.5" customHeight="1" x14ac:dyDescent="0.3">
      <c r="A32" s="4" t="s">
        <v>5</v>
      </c>
      <c r="B32" s="13">
        <v>0.2369</v>
      </c>
      <c r="C32" s="21">
        <v>0.2369</v>
      </c>
    </row>
    <row r="33" spans="1:3" ht="19.5" customHeight="1" x14ac:dyDescent="0.3">
      <c r="A33" s="4" t="s">
        <v>6</v>
      </c>
      <c r="B33" s="13">
        <v>0.22209999999999999</v>
      </c>
      <c r="C33" s="21">
        <v>0.22209999999999999</v>
      </c>
    </row>
    <row r="34" spans="1:3" ht="19.5" customHeight="1" x14ac:dyDescent="0.3">
      <c r="A34" s="4" t="s">
        <v>7</v>
      </c>
      <c r="B34" s="13">
        <v>9.5200000000000007E-2</v>
      </c>
      <c r="C34" s="21">
        <v>9.5200000000000007E-2</v>
      </c>
    </row>
    <row r="35" spans="1:3" ht="19.5" customHeight="1" thickBot="1" x14ac:dyDescent="0.35">
      <c r="A35" s="6" t="s">
        <v>32</v>
      </c>
      <c r="B35" s="7"/>
      <c r="C35" s="19"/>
    </row>
    <row r="36" spans="1:3" ht="19.5" customHeight="1" thickBot="1" x14ac:dyDescent="0.35">
      <c r="C36" s="20"/>
    </row>
    <row r="37" spans="1:3" ht="19.5" customHeight="1" x14ac:dyDescent="0.3">
      <c r="A37" s="2" t="s">
        <v>11</v>
      </c>
      <c r="B37" s="3"/>
      <c r="C37" s="16"/>
    </row>
    <row r="38" spans="1:3" ht="19.5" customHeight="1" x14ac:dyDescent="0.3">
      <c r="A38" s="4"/>
      <c r="B38" s="8" t="s">
        <v>2</v>
      </c>
      <c r="C38" s="17" t="s">
        <v>3</v>
      </c>
    </row>
    <row r="39" spans="1:3" ht="19.5" customHeight="1" x14ac:dyDescent="0.3">
      <c r="A39" s="4" t="s">
        <v>12</v>
      </c>
      <c r="B39" s="14">
        <f>2607+84379</f>
        <v>86986</v>
      </c>
      <c r="C39" s="22">
        <v>86986</v>
      </c>
    </row>
    <row r="40" spans="1:3" ht="19.5" customHeight="1" x14ac:dyDescent="0.3">
      <c r="A40" s="4" t="s">
        <v>13</v>
      </c>
      <c r="B40" s="14">
        <v>70863</v>
      </c>
      <c r="C40" s="22">
        <v>70863</v>
      </c>
    </row>
    <row r="41" spans="1:3" ht="19.5" customHeight="1" thickBot="1" x14ac:dyDescent="0.35">
      <c r="A41" s="6" t="s">
        <v>33</v>
      </c>
      <c r="B41" s="7"/>
      <c r="C41" s="19"/>
    </row>
    <row r="42" spans="1:3" ht="19.5" customHeight="1" thickBot="1" x14ac:dyDescent="0.35">
      <c r="C42" s="20"/>
    </row>
    <row r="43" spans="1:3" ht="19.5" customHeight="1" x14ac:dyDescent="0.3">
      <c r="A43" s="2" t="s">
        <v>14</v>
      </c>
      <c r="B43" s="3"/>
      <c r="C43" s="16"/>
    </row>
    <row r="44" spans="1:3" ht="19.5" customHeight="1" x14ac:dyDescent="0.3">
      <c r="A44" s="4"/>
      <c r="B44" s="8" t="s">
        <v>2</v>
      </c>
      <c r="C44" s="17" t="s">
        <v>3</v>
      </c>
    </row>
    <row r="45" spans="1:3" ht="19.5" customHeight="1" x14ac:dyDescent="0.3">
      <c r="A45" s="4" t="s">
        <v>40</v>
      </c>
      <c r="B45" s="15">
        <f>0.016+0.192+0.328</f>
        <v>0.53600000000000003</v>
      </c>
      <c r="C45" s="23">
        <v>0.53600000000000003</v>
      </c>
    </row>
    <row r="46" spans="1:3" ht="19.5" customHeight="1" x14ac:dyDescent="0.3">
      <c r="A46" s="4" t="s">
        <v>4</v>
      </c>
      <c r="B46" s="15">
        <v>0.308</v>
      </c>
      <c r="C46" s="23">
        <v>0.308</v>
      </c>
    </row>
    <row r="47" spans="1:3" ht="19.5" customHeight="1" x14ac:dyDescent="0.3">
      <c r="A47" s="4" t="s">
        <v>5</v>
      </c>
      <c r="B47" s="15">
        <v>0.13100000000000001</v>
      </c>
      <c r="C47" s="23">
        <v>0.13100000000000001</v>
      </c>
    </row>
    <row r="48" spans="1:3" ht="19.5" customHeight="1" x14ac:dyDescent="0.3">
      <c r="A48" s="4" t="s">
        <v>6</v>
      </c>
      <c r="B48" s="15">
        <v>2.5000000000000001E-2</v>
      </c>
      <c r="C48" s="23">
        <v>2.5000000000000001E-2</v>
      </c>
    </row>
    <row r="49" spans="1:3" ht="19.5" customHeight="1" x14ac:dyDescent="0.3">
      <c r="A49" s="4" t="s">
        <v>7</v>
      </c>
      <c r="B49" s="15">
        <v>1E-3</v>
      </c>
      <c r="C49" s="23">
        <v>1E-3</v>
      </c>
    </row>
    <row r="50" spans="1:3" ht="19.5" customHeight="1" thickBot="1" x14ac:dyDescent="0.35">
      <c r="A50" s="6" t="s">
        <v>31</v>
      </c>
      <c r="B50" s="7"/>
      <c r="C50" s="19"/>
    </row>
    <row r="51" spans="1:3" ht="19.5" customHeight="1" thickBot="1" x14ac:dyDescent="0.35">
      <c r="C51" s="20"/>
    </row>
    <row r="52" spans="1:3" ht="19.5" customHeight="1" x14ac:dyDescent="0.3">
      <c r="A52" s="2" t="s">
        <v>15</v>
      </c>
      <c r="B52" s="3"/>
      <c r="C52" s="16"/>
    </row>
    <row r="53" spans="1:3" ht="19.5" customHeight="1" x14ac:dyDescent="0.3">
      <c r="A53" s="4"/>
      <c r="B53" s="8" t="s">
        <v>2</v>
      </c>
      <c r="C53" s="17" t="s">
        <v>3</v>
      </c>
    </row>
    <row r="54" spans="1:3" ht="19.5" customHeight="1" x14ac:dyDescent="0.3">
      <c r="A54" s="4" t="s">
        <v>40</v>
      </c>
      <c r="B54" s="15">
        <f>0.019+0.462+0.272</f>
        <v>0.75300000000000011</v>
      </c>
      <c r="C54" s="30">
        <f>0.019+0.462+0.272</f>
        <v>0.75300000000000011</v>
      </c>
    </row>
    <row r="55" spans="1:3" ht="19.5" customHeight="1" x14ac:dyDescent="0.3">
      <c r="A55" s="4" t="s">
        <v>4</v>
      </c>
      <c r="B55" s="15">
        <v>0.17799999999999999</v>
      </c>
      <c r="C55" s="30">
        <v>0.17799999999999999</v>
      </c>
    </row>
    <row r="56" spans="1:3" ht="19.5" customHeight="1" x14ac:dyDescent="0.3">
      <c r="A56" s="4" t="s">
        <v>5</v>
      </c>
      <c r="B56" s="15">
        <v>5.0999999999999997E-2</v>
      </c>
      <c r="C56" s="30">
        <v>5.0999999999999997E-2</v>
      </c>
    </row>
    <row r="57" spans="1:3" ht="19.5" customHeight="1" x14ac:dyDescent="0.3">
      <c r="A57" s="4" t="s">
        <v>6</v>
      </c>
      <c r="B57" s="15">
        <v>1.4999999999999999E-2</v>
      </c>
      <c r="C57" s="30">
        <v>1.4999999999999999E-2</v>
      </c>
    </row>
    <row r="58" spans="1:3" ht="19.5" customHeight="1" x14ac:dyDescent="0.3">
      <c r="A58" s="4" t="s">
        <v>7</v>
      </c>
      <c r="B58" s="15">
        <v>1E-3</v>
      </c>
      <c r="C58" s="30">
        <v>1E-3</v>
      </c>
    </row>
    <row r="59" spans="1:3" ht="19.5" customHeight="1" thickBot="1" x14ac:dyDescent="0.35">
      <c r="A59" s="6" t="s">
        <v>31</v>
      </c>
      <c r="B59" s="7"/>
      <c r="C59" s="19"/>
    </row>
    <row r="60" spans="1:3" ht="19.5" customHeight="1" thickBot="1" x14ac:dyDescent="0.35">
      <c r="C60" s="20"/>
    </row>
    <row r="61" spans="1:3" ht="19.5" customHeight="1" x14ac:dyDescent="0.3">
      <c r="A61" s="2" t="s">
        <v>16</v>
      </c>
      <c r="B61" s="3"/>
      <c r="C61" s="16"/>
    </row>
    <row r="62" spans="1:3" ht="19.5" customHeight="1" x14ac:dyDescent="0.3">
      <c r="A62" s="4"/>
      <c r="B62" s="8" t="s">
        <v>2</v>
      </c>
      <c r="C62" s="17" t="s">
        <v>3</v>
      </c>
    </row>
    <row r="63" spans="1:3" ht="19.5" customHeight="1" x14ac:dyDescent="0.3">
      <c r="A63" s="4" t="s">
        <v>19</v>
      </c>
      <c r="B63" s="14">
        <v>56059</v>
      </c>
      <c r="C63" s="22">
        <v>100000</v>
      </c>
    </row>
    <row r="64" spans="1:3" ht="19.5" customHeight="1" thickBot="1" x14ac:dyDescent="0.35">
      <c r="A64" s="6" t="s">
        <v>44</v>
      </c>
      <c r="B64" s="7"/>
      <c r="C64" s="19"/>
    </row>
    <row r="65" spans="1:3" ht="19.5" customHeight="1" thickBot="1" x14ac:dyDescent="0.35">
      <c r="C65" s="20"/>
    </row>
    <row r="66" spans="1:3" ht="19.5" customHeight="1" x14ac:dyDescent="0.3">
      <c r="A66" s="2" t="s">
        <v>20</v>
      </c>
      <c r="B66" s="3"/>
      <c r="C66" s="16"/>
    </row>
    <row r="67" spans="1:3" ht="19.5" customHeight="1" x14ac:dyDescent="0.3">
      <c r="A67" s="4"/>
      <c r="B67" s="8" t="s">
        <v>2</v>
      </c>
      <c r="C67" s="17" t="s">
        <v>3</v>
      </c>
    </row>
    <row r="68" spans="1:3" ht="19.5" customHeight="1" x14ac:dyDescent="0.3">
      <c r="A68" s="4" t="s">
        <v>40</v>
      </c>
      <c r="B68" s="15">
        <v>0.19170522261002809</v>
      </c>
      <c r="C68" s="23">
        <v>0.19170522261002809</v>
      </c>
    </row>
    <row r="69" spans="1:3" ht="19.5" customHeight="1" x14ac:dyDescent="0.3">
      <c r="A69" s="4" t="s">
        <v>4</v>
      </c>
      <c r="B69" s="15">
        <v>0.36356747424874436</v>
      </c>
      <c r="C69" s="23">
        <v>0.36356747424874436</v>
      </c>
    </row>
    <row r="70" spans="1:3" ht="19.5" customHeight="1" x14ac:dyDescent="0.3">
      <c r="A70" s="4" t="s">
        <v>5</v>
      </c>
      <c r="B70" s="15">
        <v>0.26668580573763512</v>
      </c>
      <c r="C70" s="23">
        <v>0.26668580573763512</v>
      </c>
    </row>
    <row r="71" spans="1:3" ht="19.5" customHeight="1" x14ac:dyDescent="0.3">
      <c r="A71" s="4" t="s">
        <v>6</v>
      </c>
      <c r="B71" s="15">
        <v>0.17804070268153571</v>
      </c>
      <c r="C71" s="23">
        <v>0.17804070268153571</v>
      </c>
    </row>
    <row r="72" spans="1:3" ht="19.5" customHeight="1" x14ac:dyDescent="0.3">
      <c r="A72" s="4" t="s">
        <v>7</v>
      </c>
      <c r="B72" s="15">
        <v>0</v>
      </c>
      <c r="C72" s="23">
        <v>0</v>
      </c>
    </row>
    <row r="73" spans="1:3" ht="19.25" customHeight="1" thickBot="1" x14ac:dyDescent="0.35">
      <c r="A73" s="6" t="s">
        <v>30</v>
      </c>
      <c r="B73" s="7"/>
      <c r="C73" s="19"/>
    </row>
  </sheetData>
  <sheetProtection password="C925" sheet="1" objects="1" scenarios="1"/>
  <mergeCells count="4">
    <mergeCell ref="C1:G1"/>
    <mergeCell ref="C2:G2"/>
    <mergeCell ref="C3:G3"/>
    <mergeCell ref="C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3" sqref="C13"/>
    </sheetView>
  </sheetViews>
  <sheetFormatPr defaultColWidth="9.08984375" defaultRowHeight="18" customHeight="1" x14ac:dyDescent="0.3"/>
  <cols>
    <col min="1" max="5" width="15.453125" style="1" customWidth="1"/>
    <col min="6" max="16384" width="9.08984375" style="1"/>
  </cols>
  <sheetData>
    <row r="1" spans="1:3" ht="18" customHeight="1" x14ac:dyDescent="0.3">
      <c r="A1" s="1" t="s">
        <v>23</v>
      </c>
    </row>
    <row r="3" spans="1:3" ht="18" customHeight="1" x14ac:dyDescent="0.3">
      <c r="B3" s="24" t="s">
        <v>28</v>
      </c>
      <c r="C3" s="27" t="s">
        <v>29</v>
      </c>
    </row>
    <row r="4" spans="1:3" ht="18" customHeight="1" x14ac:dyDescent="0.3">
      <c r="A4" s="1">
        <v>2015</v>
      </c>
      <c r="B4" s="26">
        <f>'Calculation sheet'!D9</f>
        <v>0.53154349388973265</v>
      </c>
      <c r="C4" s="29">
        <f>'Calculation sheet'!G9</f>
        <v>0.53154349388973265</v>
      </c>
    </row>
    <row r="5" spans="1:3" ht="18" customHeight="1" x14ac:dyDescent="0.3">
      <c r="A5" s="1">
        <v>2017</v>
      </c>
      <c r="B5" s="26">
        <f>'Calculation sheet'!D19</f>
        <v>0.55799908105556495</v>
      </c>
      <c r="C5" s="29">
        <f>'Calculation sheet'!G19</f>
        <v>0.58348415385046515</v>
      </c>
    </row>
    <row r="6" spans="1:3" ht="18" customHeight="1" x14ac:dyDescent="0.3">
      <c r="A6" s="1">
        <v>2019</v>
      </c>
      <c r="B6" s="26">
        <f>'Calculation sheet'!D28</f>
        <v>0.581554874086601</v>
      </c>
      <c r="C6" s="29">
        <f>'Calculation sheet'!G28</f>
        <v>0.62976088736721325</v>
      </c>
    </row>
    <row r="7" spans="1:3" ht="18" customHeight="1" x14ac:dyDescent="0.3">
      <c r="A7" s="1">
        <v>2021</v>
      </c>
      <c r="B7" s="26">
        <f>'Calculation sheet'!D37</f>
        <v>0.60250766580383808</v>
      </c>
      <c r="C7" s="29">
        <f>'Calculation sheet'!G37</f>
        <v>0.67105105902853679</v>
      </c>
    </row>
    <row r="8" spans="1:3" ht="18" customHeight="1" x14ac:dyDescent="0.3">
      <c r="A8" s="1">
        <v>2023</v>
      </c>
      <c r="B8" s="26">
        <f>'Calculation sheet'!D46</f>
        <v>0.62109933199985612</v>
      </c>
      <c r="C8" s="29">
        <f>'Calculation sheet'!G46</f>
        <v>0.70785485495316591</v>
      </c>
    </row>
    <row r="9" spans="1:3" ht="18" customHeight="1" x14ac:dyDescent="0.3">
      <c r="A9" s="1">
        <v>2025</v>
      </c>
      <c r="B9" s="26">
        <f>'Calculation sheet'!D55</f>
        <v>0.63754527643358283</v>
      </c>
      <c r="C9" s="29">
        <f>'Calculation sheet'!G55</f>
        <v>0.74059003250018174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45" workbookViewId="0">
      <selection activeCell="E58" sqref="E58"/>
    </sheetView>
  </sheetViews>
  <sheetFormatPr defaultColWidth="9.08984375" defaultRowHeight="18" customHeight="1" x14ac:dyDescent="0.3"/>
  <cols>
    <col min="1" max="1" width="22.54296875" style="1" customWidth="1"/>
    <col min="2" max="6" width="13.6328125" style="1" customWidth="1"/>
    <col min="7" max="7" width="12.90625" style="1" customWidth="1"/>
    <col min="8" max="16384" width="9.08984375" style="1"/>
  </cols>
  <sheetData>
    <row r="2" spans="1:7" ht="18" customHeight="1" x14ac:dyDescent="0.3">
      <c r="A2" s="9" t="s">
        <v>34</v>
      </c>
    </row>
    <row r="3" spans="1:7" ht="18" customHeight="1" x14ac:dyDescent="0.3">
      <c r="B3" s="24" t="s">
        <v>24</v>
      </c>
      <c r="C3" s="24" t="s">
        <v>25</v>
      </c>
      <c r="D3" s="24" t="s">
        <v>26</v>
      </c>
      <c r="E3" s="27" t="s">
        <v>24</v>
      </c>
      <c r="F3" s="27" t="s">
        <v>25</v>
      </c>
      <c r="G3" s="27" t="s">
        <v>26</v>
      </c>
    </row>
    <row r="4" spans="1:7" ht="18" customHeight="1" x14ac:dyDescent="0.3">
      <c r="A4" s="4" t="s">
        <v>40</v>
      </c>
      <c r="B4" s="25">
        <f>'Data Entry'!B$11*'Data Entry'!B16</f>
        <v>581720.2452</v>
      </c>
      <c r="C4" s="25">
        <f>'Data Entry'!B$25*'Data Entry'!B30</f>
        <v>346699.98719999997</v>
      </c>
      <c r="D4" s="26">
        <f>C4/B4</f>
        <v>0.59599092529571807</v>
      </c>
      <c r="E4" s="28">
        <f>'Data Entry'!C$11*'Data Entry'!C16</f>
        <v>581720.2452</v>
      </c>
      <c r="F4" s="28">
        <f>'Data Entry'!C$25*'Data Entry'!C30</f>
        <v>346699.98719999997</v>
      </c>
      <c r="G4" s="29">
        <f>F4/E4</f>
        <v>0.59599092529571807</v>
      </c>
    </row>
    <row r="5" spans="1:7" ht="18" customHeight="1" x14ac:dyDescent="0.3">
      <c r="A5" s="4" t="s">
        <v>4</v>
      </c>
      <c r="B5" s="25">
        <f>'Data Entry'!B$11*'Data Entry'!B17</f>
        <v>776489.76</v>
      </c>
      <c r="C5" s="25">
        <f>'Data Entry'!B$25*'Data Entry'!B31</f>
        <v>419960.9964</v>
      </c>
      <c r="D5" s="26">
        <f t="shared" ref="D5:D9" si="0">C5/B5</f>
        <v>0.54084550503280304</v>
      </c>
      <c r="E5" s="28">
        <f>'Data Entry'!C$11*'Data Entry'!C17</f>
        <v>776489.76</v>
      </c>
      <c r="F5" s="28">
        <f>'Data Entry'!C$25*'Data Entry'!C31</f>
        <v>419960.9964</v>
      </c>
      <c r="G5" s="29">
        <f t="shared" ref="G5:G9" si="1">F5/E5</f>
        <v>0.54084550503280304</v>
      </c>
    </row>
    <row r="6" spans="1:7" ht="18" customHeight="1" x14ac:dyDescent="0.3">
      <c r="A6" s="4" t="s">
        <v>5</v>
      </c>
      <c r="B6" s="25">
        <f>'Data Entry'!B$11*'Data Entry'!B18</f>
        <v>769371.93720000004</v>
      </c>
      <c r="C6" s="25">
        <f>'Data Entry'!B$25*'Data Entry'!B32</f>
        <v>407406.8798</v>
      </c>
      <c r="D6" s="26">
        <f t="shared" si="0"/>
        <v>0.5295317649389305</v>
      </c>
      <c r="E6" s="28">
        <f>'Data Entry'!C$11*'Data Entry'!C18</f>
        <v>769371.93720000004</v>
      </c>
      <c r="F6" s="28">
        <f>'Data Entry'!C$25*'Data Entry'!C32</f>
        <v>407406.8798</v>
      </c>
      <c r="G6" s="29">
        <f t="shared" si="1"/>
        <v>0.5295317649389305</v>
      </c>
    </row>
    <row r="7" spans="1:7" ht="18" customHeight="1" x14ac:dyDescent="0.3">
      <c r="A7" s="4" t="s">
        <v>6</v>
      </c>
      <c r="B7" s="25">
        <f>'Data Entry'!B$11*'Data Entry'!B19</f>
        <v>765813.02579999994</v>
      </c>
      <c r="C7" s="25">
        <f>'Data Entry'!B$25*'Data Entry'!B33</f>
        <v>381954.69819999998</v>
      </c>
      <c r="D7" s="26">
        <f t="shared" si="0"/>
        <v>0.49875711868571876</v>
      </c>
      <c r="E7" s="28">
        <f>'Data Entry'!C$11*'Data Entry'!C19</f>
        <v>765813.02579999994</v>
      </c>
      <c r="F7" s="28">
        <f>'Data Entry'!C$25*'Data Entry'!C33</f>
        <v>381954.69819999998</v>
      </c>
      <c r="G7" s="29">
        <f t="shared" si="1"/>
        <v>0.49875711868571876</v>
      </c>
    </row>
    <row r="8" spans="1:7" ht="18" customHeight="1" x14ac:dyDescent="0.3">
      <c r="A8" s="4" t="s">
        <v>7</v>
      </c>
      <c r="B8" s="25">
        <f>'Data Entry'!B$11*'Data Entry'!B20</f>
        <v>341979.0318</v>
      </c>
      <c r="C8" s="25">
        <f>'Data Entry'!B$25*'Data Entry'!B34</f>
        <v>163719.43840000001</v>
      </c>
      <c r="D8" s="26">
        <f t="shared" si="0"/>
        <v>0.47874116005962686</v>
      </c>
      <c r="E8" s="28">
        <f>'Data Entry'!C$11*'Data Entry'!C20</f>
        <v>341979.0318</v>
      </c>
      <c r="F8" s="28">
        <f>'Data Entry'!C$25*'Data Entry'!C34</f>
        <v>163719.43840000001</v>
      </c>
      <c r="G8" s="29">
        <f t="shared" si="1"/>
        <v>0.47874116005962686</v>
      </c>
    </row>
    <row r="9" spans="1:7" ht="18" customHeight="1" x14ac:dyDescent="0.3">
      <c r="A9" s="5" t="s">
        <v>27</v>
      </c>
      <c r="B9" s="25">
        <f>SUM(B4:B8)</f>
        <v>3235374</v>
      </c>
      <c r="C9" s="25">
        <f>SUM(C4:C8)</f>
        <v>1719742</v>
      </c>
      <c r="D9" s="26">
        <f t="shared" si="0"/>
        <v>0.53154349388973265</v>
      </c>
      <c r="E9" s="28">
        <f>SUM(E4:E8)</f>
        <v>3235374</v>
      </c>
      <c r="F9" s="28">
        <f>SUM(F4:F8)</f>
        <v>1719742</v>
      </c>
      <c r="G9" s="29">
        <f t="shared" si="1"/>
        <v>0.53154349388973265</v>
      </c>
    </row>
    <row r="10" spans="1:7" ht="18" customHeight="1" x14ac:dyDescent="0.3">
      <c r="D10" s="11"/>
    </row>
    <row r="12" spans="1:7" ht="18" customHeight="1" x14ac:dyDescent="0.3">
      <c r="A12" s="9" t="s">
        <v>35</v>
      </c>
    </row>
    <row r="13" spans="1:7" ht="18" customHeight="1" x14ac:dyDescent="0.3">
      <c r="B13" s="24" t="s">
        <v>24</v>
      </c>
      <c r="C13" s="24" t="s">
        <v>25</v>
      </c>
      <c r="D13" s="24" t="s">
        <v>26</v>
      </c>
      <c r="E13" s="27" t="s">
        <v>24</v>
      </c>
      <c r="F13" s="27" t="s">
        <v>25</v>
      </c>
      <c r="G13" s="27" t="s">
        <v>26</v>
      </c>
    </row>
    <row r="14" spans="1:7" ht="18" customHeight="1" x14ac:dyDescent="0.3">
      <c r="A14" s="4" t="s">
        <v>40</v>
      </c>
      <c r="B14" s="25">
        <f>0.6*B4+2*('Data Entry'!B$39*'Data Entry'!B45+'Data Entry'!B$40*'Data Entry'!B54)</f>
        <v>549000.81712000002</v>
      </c>
      <c r="C14" s="25">
        <f>0.6*C4+2*('Data Entry'!B$40*'Data Entry'!B54+'Data Entry'!B$63*'Data Entry'!B68)</f>
        <v>336233.27646859112</v>
      </c>
      <c r="D14" s="26">
        <f>C14/B14</f>
        <v>0.61244585797237094</v>
      </c>
      <c r="E14" s="28">
        <f>0.6*E4+2*('Data Entry'!C$39*'Data Entry'!C45+'Data Entry'!C$40*'Data Entry'!C54)</f>
        <v>549000.81712000002</v>
      </c>
      <c r="F14" s="28">
        <f>0.6*F4+2*('Data Entry'!C$40*'Data Entry'!C54+'Data Entry'!C$63*'Data Entry'!C68)</f>
        <v>353080.71484200563</v>
      </c>
      <c r="G14" s="29">
        <f>F14/E14</f>
        <v>0.64313331388872896</v>
      </c>
    </row>
    <row r="15" spans="1:7" ht="18" customHeight="1" x14ac:dyDescent="0.3">
      <c r="A15" s="4" t="s">
        <v>4</v>
      </c>
      <c r="B15" s="25">
        <f>0.4*B4+0.8*B5+2*('Data Entry'!B$39*'Data Entry'!B46+'Data Entry'!B$40*'Data Entry'!B55)</f>
        <v>932690.51008000015</v>
      </c>
      <c r="C15" s="25">
        <f>0.4*C4+0.8*C5+2*('Data Entry'!B$40*'Data Entry'!B55+'Data Entry'!B$63*'Data Entry'!B69)</f>
        <v>540638.47807782074</v>
      </c>
      <c r="D15" s="26">
        <f t="shared" ref="D15:D19" si="2">C15/B15</f>
        <v>0.57965474317032373</v>
      </c>
      <c r="E15" s="28">
        <f>0.4*E4+0.8*E5+2*('Data Entry'!C$39*'Data Entry'!C46+'Data Entry'!C$40*'Data Entry'!C55)</f>
        <v>932690.51008000015</v>
      </c>
      <c r="F15" s="28">
        <f>0.4*F4+0.8*F5+2*('Data Entry'!C$40*'Data Entry'!C55+'Data Entry'!C$63*'Data Entry'!C69)</f>
        <v>572589.51484974893</v>
      </c>
      <c r="G15" s="29">
        <f t="shared" ref="G15:G19" si="3">F15/E15</f>
        <v>0.6139115908884244</v>
      </c>
    </row>
    <row r="16" spans="1:7" ht="18" customHeight="1" x14ac:dyDescent="0.3">
      <c r="A16" s="4" t="s">
        <v>5</v>
      </c>
      <c r="B16" s="25">
        <f>0.2*B5+0.8*B6+2*('Data Entry'!B$39*'Data Entry'!B47+'Data Entry'!B$40*'Data Entry'!B56)</f>
        <v>800813.85976000014</v>
      </c>
      <c r="C16" s="25">
        <f>0.2*C5+0.8*C6+2*('Data Entry'!B$40*'Data Entry'!B56+'Data Entry'!B$63*'Data Entry'!B70)</f>
        <v>447046.00828769221</v>
      </c>
      <c r="D16" s="26">
        <f t="shared" si="2"/>
        <v>0.5582395994266004</v>
      </c>
      <c r="E16" s="28">
        <f>0.2*E5+0.8*E6+2*('Data Entry'!C$39*'Data Entry'!C47+'Data Entry'!C$40*'Data Entry'!C56)</f>
        <v>800813.85976000014</v>
      </c>
      <c r="F16" s="28">
        <f>0.2*F5+0.8*F6+2*('Data Entry'!C$40*'Data Entry'!C56+'Data Entry'!C$63*'Data Entry'!C70)</f>
        <v>470482.89026752702</v>
      </c>
      <c r="G16" s="29">
        <f t="shared" si="3"/>
        <v>0.58750592854190653</v>
      </c>
    </row>
    <row r="17" spans="1:7" ht="18" customHeight="1" x14ac:dyDescent="0.3">
      <c r="A17" s="4" t="s">
        <v>6</v>
      </c>
      <c r="B17" s="25">
        <f>0.2*B6+0.8*B7+2*('Data Entry'!B$39*'Data Entry'!B48+'Data Entry'!B$40*'Data Entry'!B57)</f>
        <v>772999.99808000005</v>
      </c>
      <c r="C17" s="25">
        <f>0.2*C6+0.8*C7+2*('Data Entry'!B$40*'Data Entry'!B57+'Data Entry'!B$63*'Data Entry'!B71)</f>
        <v>409132.59202324838</v>
      </c>
      <c r="D17" s="26">
        <f t="shared" si="2"/>
        <v>0.52927890432013436</v>
      </c>
      <c r="E17" s="28">
        <f>0.2*E6+0.8*E7+2*('Data Entry'!C$39*'Data Entry'!C48+'Data Entry'!C$40*'Data Entry'!C57)</f>
        <v>772999.99808000005</v>
      </c>
      <c r="F17" s="28">
        <f>0.2*F6+0.8*F7+2*('Data Entry'!C$40*'Data Entry'!C57+'Data Entry'!C$63*'Data Entry'!C71)</f>
        <v>424779.1650563071</v>
      </c>
      <c r="G17" s="29">
        <f t="shared" si="3"/>
        <v>0.54952026663827425</v>
      </c>
    </row>
    <row r="18" spans="1:7" ht="18" customHeight="1" x14ac:dyDescent="0.3">
      <c r="A18" s="4" t="s">
        <v>7</v>
      </c>
      <c r="B18" s="25">
        <f>0.2*B7+0.7*B8+2*('Data Entry'!B$39*'Data Entry'!B49+'Data Entry'!B$40*'Data Entry'!B58)</f>
        <v>392863.62541999994</v>
      </c>
      <c r="C18" s="25">
        <f>0.2*C7+0.7*C8+2*('Data Entry'!B$40*'Data Entry'!B58+'Data Entry'!B$63*'Data Entry'!B72)</f>
        <v>191136.27252</v>
      </c>
      <c r="D18" s="26">
        <f t="shared" si="2"/>
        <v>0.48652066557615598</v>
      </c>
      <c r="E18" s="28">
        <f>0.2*E7+0.7*E8+2*('Data Entry'!C$39*'Data Entry'!C49+'Data Entry'!C$40*'Data Entry'!C58)</f>
        <v>392863.62541999994</v>
      </c>
      <c r="F18" s="28">
        <f>0.2*F7+0.7*F8+2*('Data Entry'!C$40*'Data Entry'!C58+'Data Entry'!C$63*'Data Entry'!C72)</f>
        <v>191136.27252</v>
      </c>
      <c r="G18" s="29">
        <f t="shared" si="3"/>
        <v>0.48652066557615598</v>
      </c>
    </row>
    <row r="19" spans="1:7" ht="18" customHeight="1" x14ac:dyDescent="0.3">
      <c r="A19" s="5" t="s">
        <v>27</v>
      </c>
      <c r="B19" s="25">
        <f>SUM(B14:B18)</f>
        <v>3448368.8104600008</v>
      </c>
      <c r="C19" s="25">
        <f>SUM(C14:C18)</f>
        <v>1924186.6273773522</v>
      </c>
      <c r="D19" s="26">
        <f t="shared" si="2"/>
        <v>0.55799908105556495</v>
      </c>
      <c r="E19" s="28">
        <f>SUM(E14:E18)</f>
        <v>3448368.8104600008</v>
      </c>
      <c r="F19" s="28">
        <f>SUM(F14:F18)</f>
        <v>2012068.5575355887</v>
      </c>
      <c r="G19" s="29">
        <f t="shared" si="3"/>
        <v>0.58348415385046515</v>
      </c>
    </row>
    <row r="21" spans="1:7" ht="18" customHeight="1" x14ac:dyDescent="0.3">
      <c r="A21" s="9" t="s">
        <v>36</v>
      </c>
    </row>
    <row r="22" spans="1:7" ht="18" customHeight="1" x14ac:dyDescent="0.3">
      <c r="B22" s="24" t="s">
        <v>24</v>
      </c>
      <c r="C22" s="24" t="s">
        <v>25</v>
      </c>
      <c r="D22" s="24" t="s">
        <v>26</v>
      </c>
      <c r="E22" s="27" t="s">
        <v>24</v>
      </c>
      <c r="F22" s="27" t="s">
        <v>25</v>
      </c>
      <c r="G22" s="27" t="s">
        <v>26</v>
      </c>
    </row>
    <row r="23" spans="1:7" ht="18" customHeight="1" x14ac:dyDescent="0.3">
      <c r="A23" s="4" t="s">
        <v>40</v>
      </c>
      <c r="B23" s="25">
        <f>0.6*B$14+2*('Data Entry'!B$39*'Data Entry'!B45+'Data Entry'!B$40*'Data Entry'!B54)</f>
        <v>529369.16027200001</v>
      </c>
      <c r="C23" s="25">
        <f>0.6*C14+2*('Data Entry'!B$40*'Data Entry'!B54+'Data Entry'!B$63*'Data Entry'!B68)</f>
        <v>329953.2500297458</v>
      </c>
      <c r="D23" s="26">
        <f>C23/B23</f>
        <v>0.62329518754022151</v>
      </c>
      <c r="E23" s="28">
        <f>0.6*E14+2*('Data Entry'!C$39*'Data Entry'!C45+'Data Entry'!C$40*'Data Entry'!C54)</f>
        <v>529369.16027200001</v>
      </c>
      <c r="F23" s="28">
        <f>0.6*F14+2*('Data Entry'!C$40*'Data Entry'!C54+'Data Entry'!C$63*'Data Entry'!C68)</f>
        <v>356909.15142720903</v>
      </c>
      <c r="G23" s="29">
        <f>F23/E23</f>
        <v>0.67421598803342131</v>
      </c>
    </row>
    <row r="24" spans="1:7" ht="18" customHeight="1" x14ac:dyDescent="0.3">
      <c r="A24" s="4" t="s">
        <v>4</v>
      </c>
      <c r="B24" s="25">
        <f>0.4*B$14+0.8*B$15+2*('Data Entry'!B$39*'Data Entry'!B46+'Data Entry'!B$40*'Data Entry'!B55)</f>
        <v>1044563.3389120002</v>
      </c>
      <c r="C24" s="25">
        <f>0.4*C14+0.8*C15+2*('Data Entry'!B$40*'Data Entry'!B55+'Data Entry'!B$63*'Data Entry'!B69)</f>
        <v>632993.77912751376</v>
      </c>
      <c r="D24" s="26">
        <f t="shared" ref="D24:D28" si="4">C24/B24</f>
        <v>0.6059888908094645</v>
      </c>
      <c r="E24" s="28">
        <f>0.4*E14+0.8*E15+2*('Data Entry'!C$39*'Data Entry'!C46+'Data Entry'!C$40*'Data Entry'!C55)</f>
        <v>1044563.3389120002</v>
      </c>
      <c r="F24" s="28">
        <f>0.4*F14+0.8*F15+2*('Data Entry'!C$40*'Data Entry'!C55+'Data Entry'!C$63*'Data Entry'!C69)</f>
        <v>697244.62066635035</v>
      </c>
      <c r="G24" s="29">
        <f t="shared" ref="G24:G28" si="5">F24/E24</f>
        <v>0.6674986520133751</v>
      </c>
    </row>
    <row r="25" spans="1:7" ht="18" customHeight="1" x14ac:dyDescent="0.3">
      <c r="A25" s="4" t="s">
        <v>5</v>
      </c>
      <c r="B25" s="25">
        <f>0.2*B$15+0.8*B$16+2*('Data Entry'!B$39*'Data Entry'!B47+'Data Entry'!B$40*'Data Entry'!B56)</f>
        <v>857207.54782400024</v>
      </c>
      <c r="C25" s="25">
        <f>0.2*C15+0.8*C16+2*('Data Entry'!B$40*'Data Entry'!B56+'Data Entry'!B$63*'Data Entry'!B70)</f>
        <v>502892.8074134101</v>
      </c>
      <c r="D25" s="26">
        <f t="shared" si="4"/>
        <v>0.58666399833971461</v>
      </c>
      <c r="E25" s="28">
        <f>0.2*E15+0.8*E16+2*('Data Entry'!C$39*'Data Entry'!C47+'Data Entry'!C$40*'Data Entry'!C56)</f>
        <v>857207.54782400024</v>
      </c>
      <c r="F25" s="28">
        <f>0.2*F15+0.8*F16+2*('Data Entry'!C$40*'Data Entry'!C56+'Data Entry'!C$63*'Data Entry'!C70)</f>
        <v>551469.40233149845</v>
      </c>
      <c r="G25" s="29">
        <f t="shared" si="5"/>
        <v>0.64333241550589426</v>
      </c>
    </row>
    <row r="26" spans="1:7" ht="18" customHeight="1" x14ac:dyDescent="0.3">
      <c r="A26" s="4" t="s">
        <v>6</v>
      </c>
      <c r="B26" s="25">
        <f>0.2*B$16+0.8*B$17+2*('Data Entry'!B$39*'Data Entry'!B48+'Data Entry'!B$40*'Data Entry'!B57)</f>
        <v>785037.9604160001</v>
      </c>
      <c r="C26" s="25">
        <f>0.2*C16+0.8*C17+2*('Data Entry'!B$40*'Data Entry'!B57+'Data Entry'!B$63*'Data Entry'!B71)</f>
        <v>438802.73277938558</v>
      </c>
      <c r="D26" s="26">
        <f t="shared" si="4"/>
        <v>0.55895734334535785</v>
      </c>
      <c r="E26" s="28">
        <f>0.2*E16+0.8*E17+2*('Data Entry'!C$39*'Data Entry'!C48+'Data Entry'!C$40*'Data Entry'!C57)</f>
        <v>785037.9604160001</v>
      </c>
      <c r="F26" s="28">
        <f>0.2*F16+0.8*F17+2*('Data Entry'!C$40*'Data Entry'!C57+'Data Entry'!C$63*'Data Entry'!C71)</f>
        <v>471653.94063485821</v>
      </c>
      <c r="G26" s="29">
        <f t="shared" si="5"/>
        <v>0.60080399218519787</v>
      </c>
    </row>
    <row r="27" spans="1:7" ht="18" customHeight="1" x14ac:dyDescent="0.3">
      <c r="A27" s="4" t="s">
        <v>7</v>
      </c>
      <c r="B27" s="25">
        <f>0.2*B$17+0.7*B$18+2*('Data Entry'!B$39*'Data Entry'!B49+'Data Entry'!B$40*'Data Entry'!B58)</f>
        <v>429920.23540999996</v>
      </c>
      <c r="C27" s="25">
        <f>0.2*C17+0.7*C18+2*('Data Entry'!B$40*'Data Entry'!B58+'Data Entry'!B$63*'Data Entry'!B72)</f>
        <v>215763.63516864966</v>
      </c>
      <c r="D27" s="26">
        <f t="shared" si="4"/>
        <v>0.50186899196052825</v>
      </c>
      <c r="E27" s="28">
        <f>0.2*E17+0.7*E18+2*('Data Entry'!C$39*'Data Entry'!C49+'Data Entry'!C$40*'Data Entry'!C58)</f>
        <v>429920.23540999996</v>
      </c>
      <c r="F27" s="28">
        <f>0.2*F17+0.7*F18+2*('Data Entry'!C$40*'Data Entry'!C58+'Data Entry'!C$63*'Data Entry'!C72)</f>
        <v>218892.9497752614</v>
      </c>
      <c r="G27" s="29">
        <f t="shared" si="5"/>
        <v>0.50914781800514886</v>
      </c>
    </row>
    <row r="28" spans="1:7" ht="18" customHeight="1" x14ac:dyDescent="0.3">
      <c r="A28" s="5" t="s">
        <v>27</v>
      </c>
      <c r="B28" s="25">
        <f>SUM(B23:B27)</f>
        <v>3646098.2428340008</v>
      </c>
      <c r="C28" s="25">
        <f>SUM(C23:C27)</f>
        <v>2120406.2045187047</v>
      </c>
      <c r="D28" s="26">
        <f t="shared" si="4"/>
        <v>0.581554874086601</v>
      </c>
      <c r="E28" s="28">
        <f>SUM(E23:E27)</f>
        <v>3646098.2428340008</v>
      </c>
      <c r="F28" s="28">
        <f>SUM(F23:F27)</f>
        <v>2296170.0648351773</v>
      </c>
      <c r="G28" s="29">
        <f t="shared" si="5"/>
        <v>0.62976088736721325</v>
      </c>
    </row>
    <row r="30" spans="1:7" ht="18" customHeight="1" x14ac:dyDescent="0.3">
      <c r="A30" s="9" t="s">
        <v>37</v>
      </c>
    </row>
    <row r="31" spans="1:7" ht="18" customHeight="1" x14ac:dyDescent="0.3">
      <c r="B31" s="24" t="s">
        <v>24</v>
      </c>
      <c r="C31" s="24" t="s">
        <v>25</v>
      </c>
      <c r="D31" s="24" t="s">
        <v>26</v>
      </c>
      <c r="E31" s="27" t="s">
        <v>24</v>
      </c>
      <c r="F31" s="27" t="s">
        <v>25</v>
      </c>
      <c r="G31" s="27" t="s">
        <v>26</v>
      </c>
    </row>
    <row r="32" spans="1:7" ht="18" customHeight="1" x14ac:dyDescent="0.3">
      <c r="A32" s="4" t="s">
        <v>40</v>
      </c>
      <c r="B32" s="25">
        <f>0.6*B$23+2*('Data Entry'!B$39*'Data Entry'!B45+'Data Entry'!B$40*'Data Entry'!B54)</f>
        <v>517590.16616320005</v>
      </c>
      <c r="C32" s="25">
        <f>0.6*C23+2*('Data Entry'!B$40*'Data Entry'!B54+'Data Entry'!B$63*'Data Entry'!B68)</f>
        <v>326185.23416643863</v>
      </c>
      <c r="D32" s="26">
        <f>C32/B32</f>
        <v>0.63019982891945048</v>
      </c>
      <c r="E32" s="28">
        <f>0.6*E23+2*('Data Entry'!C$39*'Data Entry'!C45+'Data Entry'!C$40*'Data Entry'!C54)</f>
        <v>517590.16616320005</v>
      </c>
      <c r="F32" s="28">
        <f>0.6*F23+2*('Data Entry'!C$40*'Data Entry'!C54+'Data Entry'!C$63*'Data Entry'!C68)</f>
        <v>359206.21337833104</v>
      </c>
      <c r="G32" s="29">
        <f>F32/E32</f>
        <v>0.69399736869241568</v>
      </c>
    </row>
    <row r="33" spans="1:7" ht="18" customHeight="1" x14ac:dyDescent="0.3">
      <c r="A33" s="4" t="s">
        <v>4</v>
      </c>
      <c r="B33" s="25">
        <f>0.4*B23+0.8*B24+2*('Data Entry'!B$39*'Data Entry'!B46+'Data Entry'!B$40*'Data Entry'!B55)</f>
        <v>1126208.9392384002</v>
      </c>
      <c r="C33" s="25">
        <f>0.4*C23+0.8*C24+2*('Data Entry'!B$40*'Data Entry'!B55+'Data Entry'!B$63*'Data Entry'!B69)</f>
        <v>704366.00939173007</v>
      </c>
      <c r="D33" s="26">
        <f t="shared" ref="D33:D37" si="6">C33/B33</f>
        <v>0.62543102336592904</v>
      </c>
      <c r="E33" s="28">
        <f>0.4*E23+0.8*E24+2*('Data Entry'!C$39*'Data Entry'!C46+'Data Entry'!C$40*'Data Entry'!C55)</f>
        <v>1126208.9392384002</v>
      </c>
      <c r="F33" s="28">
        <f>0.4*F23+0.8*F24+2*('Data Entry'!C$40*'Data Entry'!C55+'Data Entry'!C$63*'Data Entry'!C69)</f>
        <v>798500.07995371288</v>
      </c>
      <c r="G33" s="29">
        <f t="shared" ref="G33:G37" si="7">F33/E33</f>
        <v>0.70901593135435359</v>
      </c>
    </row>
    <row r="34" spans="1:7" ht="18" customHeight="1" x14ac:dyDescent="0.3">
      <c r="A34" s="4" t="s">
        <v>5</v>
      </c>
      <c r="B34" s="25">
        <f>0.2*B24+0.8*B25+2*('Data Entry'!B$39*'Data Entry'!B47+'Data Entry'!B$40*'Data Entry'!B56)</f>
        <v>924697.06404160033</v>
      </c>
      <c r="C34" s="25">
        <f>0.2*C24+0.8*C25+2*('Data Entry'!B$40*'Data Entry'!B56+'Data Entry'!B$63*'Data Entry'!B70)</f>
        <v>566041.30692392297</v>
      </c>
      <c r="D34" s="26">
        <f t="shared" si="6"/>
        <v>0.61213702188034402</v>
      </c>
      <c r="E34" s="28">
        <f>0.2*E24+0.8*E25+2*('Data Entry'!C$39*'Data Entry'!C47+'Data Entry'!C$40*'Data Entry'!C56)</f>
        <v>924697.06404160033</v>
      </c>
      <c r="F34" s="28">
        <f>0.2*F24+0.8*F25+2*('Data Entry'!C$40*'Data Entry'!C56+'Data Entry'!C$63*'Data Entry'!C70)</f>
        <v>641189.6331459959</v>
      </c>
      <c r="G34" s="29">
        <f t="shared" si="7"/>
        <v>0.69340507078451152</v>
      </c>
    </row>
    <row r="35" spans="1:7" ht="18" customHeight="1" x14ac:dyDescent="0.3">
      <c r="A35" s="4" t="s">
        <v>6</v>
      </c>
      <c r="B35" s="25">
        <f>0.2*B25+0.8*B26+2*('Data Entry'!B$39*'Data Entry'!B48+'Data Entry'!B$40*'Data Entry'!B57)</f>
        <v>805947.06789760012</v>
      </c>
      <c r="C35" s="25">
        <f>0.2*C25+0.8*C26+2*('Data Entry'!B$40*'Data Entry'!B57+'Data Entry'!B$63*'Data Entry'!B71)</f>
        <v>473708.20520943892</v>
      </c>
      <c r="D35" s="26">
        <f t="shared" si="6"/>
        <v>0.58776590185402355</v>
      </c>
      <c r="E35" s="28">
        <f>0.2*E25+0.8*E26+2*('Data Entry'!C$39*'Data Entry'!C48+'Data Entry'!C$40*'Data Entry'!C57)</f>
        <v>805947.06789760012</v>
      </c>
      <c r="F35" s="28">
        <f>0.2*F25+0.8*F26+2*('Data Entry'!C$40*'Data Entry'!C57+'Data Entry'!C$63*'Data Entry'!C71)</f>
        <v>525351.06351049338</v>
      </c>
      <c r="G35" s="29">
        <f t="shared" si="7"/>
        <v>0.65184313515889858</v>
      </c>
    </row>
    <row r="36" spans="1:7" ht="18" customHeight="1" x14ac:dyDescent="0.3">
      <c r="A36" s="4" t="s">
        <v>7</v>
      </c>
      <c r="B36" s="25">
        <f>0.2*B26+0.7*B27+2*('Data Entry'!B$39*'Data Entry'!B49+'Data Entry'!B$40*'Data Entry'!B58)</f>
        <v>458267.4548701999</v>
      </c>
      <c r="C36" s="25">
        <f>0.2*C26+0.7*C27+2*('Data Entry'!B$40*'Data Entry'!B58+'Data Entry'!B$63*'Data Entry'!B72)</f>
        <v>238936.81717393189</v>
      </c>
      <c r="D36" s="26">
        <f t="shared" si="6"/>
        <v>0.52139163415304846</v>
      </c>
      <c r="E36" s="28">
        <f>0.2*E26+0.7*E27+2*('Data Entry'!C$39*'Data Entry'!C49+'Data Entry'!C$40*'Data Entry'!C58)</f>
        <v>458267.4548701999</v>
      </c>
      <c r="F36" s="28">
        <f>0.2*F26+0.7*F27+2*('Data Entry'!C$40*'Data Entry'!C58+'Data Entry'!C$63*'Data Entry'!C72)</f>
        <v>247697.5789696546</v>
      </c>
      <c r="G36" s="29">
        <f t="shared" si="7"/>
        <v>0.54050877132396991</v>
      </c>
    </row>
    <row r="37" spans="1:7" ht="18" customHeight="1" x14ac:dyDescent="0.3">
      <c r="A37" s="5" t="s">
        <v>27</v>
      </c>
      <c r="B37" s="25">
        <f>SUM(B32:B36)</f>
        <v>3832710.6922110002</v>
      </c>
      <c r="C37" s="25">
        <f>SUM(C32:C36)</f>
        <v>2309237.5728654624</v>
      </c>
      <c r="D37" s="26">
        <f t="shared" si="6"/>
        <v>0.60250766580383808</v>
      </c>
      <c r="E37" s="28">
        <f>SUM(E32:E36)</f>
        <v>3832710.6922110002</v>
      </c>
      <c r="F37" s="28">
        <f>SUM(F32:F36)</f>
        <v>2571944.5689581879</v>
      </c>
      <c r="G37" s="29">
        <f t="shared" si="7"/>
        <v>0.67105105902853679</v>
      </c>
    </row>
    <row r="39" spans="1:7" ht="18" customHeight="1" x14ac:dyDescent="0.3">
      <c r="A39" s="9" t="s">
        <v>38</v>
      </c>
    </row>
    <row r="40" spans="1:7" ht="18" customHeight="1" x14ac:dyDescent="0.3">
      <c r="B40" s="24" t="s">
        <v>24</v>
      </c>
      <c r="C40" s="24" t="s">
        <v>25</v>
      </c>
      <c r="D40" s="24" t="s">
        <v>26</v>
      </c>
      <c r="E40" s="27" t="s">
        <v>24</v>
      </c>
      <c r="F40" s="27" t="s">
        <v>25</v>
      </c>
      <c r="G40" s="27" t="s">
        <v>26</v>
      </c>
    </row>
    <row r="41" spans="1:7" ht="18" customHeight="1" x14ac:dyDescent="0.3">
      <c r="A41" s="4" t="s">
        <v>40</v>
      </c>
      <c r="B41" s="25">
        <f>0.6*B32+2*('Data Entry'!B$39*'Data Entry'!B45+'Data Entry'!B$40*'Data Entry'!B54)</f>
        <v>510522.76969792007</v>
      </c>
      <c r="C41" s="25">
        <f>0.6*C32+2*('Data Entry'!B$40*'Data Entry'!B54+'Data Entry'!B$63*'Data Entry'!B68)</f>
        <v>323924.4246484543</v>
      </c>
      <c r="D41" s="26">
        <f>C41/B41</f>
        <v>0.6344955482399397</v>
      </c>
      <c r="E41" s="28">
        <f>0.6*E32+2*('Data Entry'!C$39*'Data Entry'!C45+'Data Entry'!C$40*'Data Entry'!C54)</f>
        <v>510522.76969792007</v>
      </c>
      <c r="F41" s="28">
        <f>0.6*F32+2*('Data Entry'!C$40*'Data Entry'!C54+'Data Entry'!C$63*'Data Entry'!C68)</f>
        <v>360584.45054900425</v>
      </c>
      <c r="G41" s="29">
        <f>F41/E41</f>
        <v>0.70630434517615071</v>
      </c>
    </row>
    <row r="42" spans="1:7" ht="18" customHeight="1" x14ac:dyDescent="0.3">
      <c r="A42" s="4" t="s">
        <v>4</v>
      </c>
      <c r="B42" s="25">
        <f>0.4*B32+0.8*B33+2*('Data Entry'!B$39*'Data Entry'!B46+'Data Entry'!B$40*'Data Entry'!B55)</f>
        <v>1186813.8218560002</v>
      </c>
      <c r="C42" s="25">
        <f>0.4*C32+0.8*C33+2*('Data Entry'!B$40*'Data Entry'!B55+'Data Entry'!B$63*'Data Entry'!B69)</f>
        <v>759956.58725778025</v>
      </c>
      <c r="D42" s="26">
        <f t="shared" ref="D42:D46" si="8">C42/B42</f>
        <v>0.64033344848421236</v>
      </c>
      <c r="E42" s="28">
        <f>0.4*E32+0.8*E33+2*('Data Entry'!C$39*'Data Entry'!C46+'Data Entry'!C$40*'Data Entry'!C55)</f>
        <v>1186813.8218560002</v>
      </c>
      <c r="F42" s="28">
        <f>0.4*F32+0.8*F33+2*('Data Entry'!C$40*'Data Entry'!C55+'Data Entry'!C$63*'Data Entry'!C69)</f>
        <v>880423.27216405177</v>
      </c>
      <c r="G42" s="29">
        <f t="shared" ref="G42:G46" si="9">F42/E42</f>
        <v>0.74183773052727076</v>
      </c>
    </row>
    <row r="43" spans="1:7" ht="18" customHeight="1" x14ac:dyDescent="0.3">
      <c r="A43" s="4" t="s">
        <v>5</v>
      </c>
      <c r="B43" s="25">
        <f>0.2*B33+0.8*B34+2*('Data Entry'!B$39*'Data Entry'!B47+'Data Entry'!B$40*'Data Entry'!B56)</f>
        <v>995017.79708096036</v>
      </c>
      <c r="C43" s="25">
        <f>0.2*C33+0.8*C34+2*('Data Entry'!B$40*'Data Entry'!B56+'Data Entry'!B$63*'Data Entry'!B70)</f>
        <v>630834.55258517654</v>
      </c>
      <c r="D43" s="26">
        <f t="shared" si="8"/>
        <v>0.63399323553390496</v>
      </c>
      <c r="E43" s="28">
        <f>0.2*E33+0.8*E34+2*('Data Entry'!C$39*'Data Entry'!C47+'Data Entry'!C$40*'Data Entry'!C56)</f>
        <v>995017.79708096036</v>
      </c>
      <c r="F43" s="28">
        <f>0.2*F33+0.8*F34+2*('Data Entry'!C$40*'Data Entry'!C56+'Data Entry'!C$63*'Data Entry'!C70)</f>
        <v>733216.90965506632</v>
      </c>
      <c r="G43" s="29">
        <f t="shared" si="9"/>
        <v>0.73688823637735157</v>
      </c>
    </row>
    <row r="44" spans="1:7" ht="18" customHeight="1" x14ac:dyDescent="0.3">
      <c r="A44" s="4" t="s">
        <v>6</v>
      </c>
      <c r="B44" s="25">
        <f>0.2*B34+0.8*B35+2*('Data Entry'!B$39*'Data Entry'!B48+'Data Entry'!B$40*'Data Entry'!B57)</f>
        <v>836172.25712640025</v>
      </c>
      <c r="C44" s="25">
        <f>0.2*C34+0.8*C35+2*('Data Entry'!B$40*'Data Entry'!B57+'Data Entry'!B$63*'Data Entry'!B71)</f>
        <v>514262.28305558418</v>
      </c>
      <c r="D44" s="26">
        <f t="shared" si="8"/>
        <v>0.61501954731541109</v>
      </c>
      <c r="E44" s="28">
        <f>0.2*E34+0.8*E35+2*('Data Entry'!C$39*'Data Entry'!C48+'Data Entry'!C$40*'Data Entry'!C57)</f>
        <v>836172.25712640025</v>
      </c>
      <c r="F44" s="28">
        <f>0.2*F34+0.8*F35+2*('Data Entry'!C$40*'Data Entry'!C57+'Data Entry'!C$63*'Data Entry'!C71)</f>
        <v>586252.80797390104</v>
      </c>
      <c r="G44" s="29">
        <f t="shared" si="9"/>
        <v>0.70111487552651486</v>
      </c>
    </row>
    <row r="45" spans="1:7" ht="18" customHeight="1" x14ac:dyDescent="0.3">
      <c r="A45" s="4" t="s">
        <v>7</v>
      </c>
      <c r="B45" s="25">
        <f>0.2*B35+0.7*B36+2*('Data Entry'!B$39*'Data Entry'!B49+'Data Entry'!B$40*'Data Entry'!B58)</f>
        <v>482292.32998865994</v>
      </c>
      <c r="C45" s="25">
        <f>0.2*C35+0.7*C36+2*('Data Entry'!B$40*'Data Entry'!B58+'Data Entry'!B$63*'Data Entry'!B72)</f>
        <v>262139.13906364012</v>
      </c>
      <c r="D45" s="26">
        <f t="shared" si="8"/>
        <v>0.54352748896048952</v>
      </c>
      <c r="E45" s="28">
        <f>0.2*E35+0.7*E36+2*('Data Entry'!C$39*'Data Entry'!C49+'Data Entry'!C$40*'Data Entry'!C58)</f>
        <v>482292.32998865994</v>
      </c>
      <c r="F45" s="28">
        <f>0.2*F35+0.7*F36+2*('Data Entry'!C$40*'Data Entry'!C58+'Data Entry'!C$63*'Data Entry'!C72)</f>
        <v>278600.2439808569</v>
      </c>
      <c r="G45" s="29">
        <f t="shared" si="9"/>
        <v>0.57765845869331489</v>
      </c>
    </row>
    <row r="46" spans="1:7" ht="18" customHeight="1" x14ac:dyDescent="0.3">
      <c r="A46" s="5" t="s">
        <v>27</v>
      </c>
      <c r="B46" s="25">
        <f>SUM(B41:B45)</f>
        <v>4010818.9757499411</v>
      </c>
      <c r="C46" s="25">
        <f>SUM(C41:C45)</f>
        <v>2491116.9866106356</v>
      </c>
      <c r="D46" s="26">
        <f t="shared" si="8"/>
        <v>0.62109933199985612</v>
      </c>
      <c r="E46" s="28">
        <f>SUM(E41:E45)</f>
        <v>4010818.9757499411</v>
      </c>
      <c r="F46" s="28">
        <f>SUM(F41:F45)</f>
        <v>2839077.6843228801</v>
      </c>
      <c r="G46" s="29">
        <f t="shared" si="9"/>
        <v>0.70785485495316591</v>
      </c>
    </row>
    <row r="48" spans="1:7" ht="18" customHeight="1" x14ac:dyDescent="0.3">
      <c r="A48" s="9" t="s">
        <v>39</v>
      </c>
    </row>
    <row r="49" spans="1:7" ht="18" customHeight="1" x14ac:dyDescent="0.3">
      <c r="B49" s="24" t="s">
        <v>24</v>
      </c>
      <c r="C49" s="24" t="s">
        <v>25</v>
      </c>
      <c r="D49" s="24" t="s">
        <v>26</v>
      </c>
      <c r="E49" s="27" t="s">
        <v>24</v>
      </c>
      <c r="F49" s="27" t="s">
        <v>25</v>
      </c>
      <c r="G49" s="27" t="s">
        <v>26</v>
      </c>
    </row>
    <row r="50" spans="1:7" ht="18" customHeight="1" x14ac:dyDescent="0.3">
      <c r="A50" s="4" t="s">
        <v>40</v>
      </c>
      <c r="B50" s="25">
        <f>0.6*B41+2*('Data Entry'!B$39*'Data Entry'!B45+'Data Entry'!B$40*'Data Entry'!B54)</f>
        <v>506282.33181875199</v>
      </c>
      <c r="C50" s="25">
        <f>0.6*C41+2*('Data Entry'!B$40*'Data Entry'!B54+'Data Entry'!B$63*'Data Entry'!B68)</f>
        <v>322567.93893766374</v>
      </c>
      <c r="D50" s="26">
        <f>C50/B50</f>
        <v>0.63713054686084203</v>
      </c>
      <c r="E50" s="28">
        <f>0.6*E41+2*('Data Entry'!C$39*'Data Entry'!C45+'Data Entry'!C$40*'Data Entry'!C54)</f>
        <v>506282.33181875199</v>
      </c>
      <c r="F50" s="28">
        <f>0.6*F41+2*('Data Entry'!C$40*'Data Entry'!C54+'Data Entry'!C$63*'Data Entry'!C68)</f>
        <v>361411.39285140822</v>
      </c>
      <c r="G50" s="29">
        <f>F50/E50</f>
        <v>0.71385345712753956</v>
      </c>
    </row>
    <row r="51" spans="1:7" ht="18" customHeight="1" x14ac:dyDescent="0.3">
      <c r="A51" s="4" t="s">
        <v>4</v>
      </c>
      <c r="B51" s="25">
        <f>0.4*B41+0.8*B42+2*('Data Entry'!B$39*'Data Entry'!B46+'Data Entry'!B$40*'Data Entry'!B55)</f>
        <v>1232470.7693639684</v>
      </c>
      <c r="C51" s="25">
        <f>0.4*C41+0.8*C42+2*('Data Entry'!B$40*'Data Entry'!B55+'Data Entry'!B$63*'Data Entry'!B69)</f>
        <v>803524.72574342671</v>
      </c>
      <c r="D51" s="26">
        <f t="shared" ref="D51:D55" si="10">C51/B51</f>
        <v>0.65196250143773837</v>
      </c>
      <c r="E51" s="28">
        <f>0.4*E41+0.8*E42+2*('Data Entry'!C$39*'Data Entry'!C46+'Data Entry'!C$40*'Data Entry'!C55)</f>
        <v>1232470.7693639684</v>
      </c>
      <c r="F51" s="28">
        <f>0.4*F41+0.8*F42+2*('Data Entry'!C$40*'Data Entry'!C55+'Data Entry'!C$63*'Data Entry'!C69)</f>
        <v>946513.12080059212</v>
      </c>
      <c r="G51" s="29">
        <f t="shared" ref="G51:G55" si="11">F51/E51</f>
        <v>0.76798017797132156</v>
      </c>
    </row>
    <row r="52" spans="1:7" ht="18" customHeight="1" x14ac:dyDescent="0.3">
      <c r="A52" s="4" t="s">
        <v>5</v>
      </c>
      <c r="B52" s="25">
        <f>0.2*B42+0.8*B43+2*('Data Entry'!B$39*'Data Entry'!B47+'Data Entry'!B$40*'Data Entry'!B56)</f>
        <v>1063395.3600359685</v>
      </c>
      <c r="C52" s="25">
        <f>0.2*C42+0.8*C43+2*('Data Entry'!B$40*'Data Entry'!B56+'Data Entry'!B$63*'Data Entry'!B70)</f>
        <v>693787.26468738948</v>
      </c>
      <c r="D52" s="26">
        <f t="shared" si="10"/>
        <v>0.65242645469500893</v>
      </c>
      <c r="E52" s="28">
        <f>0.2*E42+0.8*E43+2*('Data Entry'!C$39*'Data Entry'!C47+'Data Entry'!C$40*'Data Entry'!C56)</f>
        <v>1063395.3600359685</v>
      </c>
      <c r="F52" s="28">
        <f>0.2*F42+0.8*F43+2*('Data Entry'!C$40*'Data Entry'!C56+'Data Entry'!C$63*'Data Entry'!C70)</f>
        <v>823223.36930439051</v>
      </c>
      <c r="G52" s="29">
        <f t="shared" si="11"/>
        <v>0.77414609865943529</v>
      </c>
    </row>
    <row r="53" spans="1:7" ht="18" customHeight="1" x14ac:dyDescent="0.3">
      <c r="A53" s="4" t="s">
        <v>6</v>
      </c>
      <c r="B53" s="25">
        <f>0.2*B43+0.8*B44+2*('Data Entry'!B$39*'Data Entry'!B48+'Data Entry'!B$40*'Data Entry'!B57)</f>
        <v>874416.55511731235</v>
      </c>
      <c r="C53" s="25">
        <f>0.2*C43+0.8*C44+2*('Data Entry'!B$40*'Data Entry'!B57+'Data Entry'!B$63*'Data Entry'!B71)</f>
        <v>559664.19446475117</v>
      </c>
      <c r="D53" s="26">
        <f t="shared" si="10"/>
        <v>0.64004299917407925</v>
      </c>
      <c r="E53" s="28">
        <f>0.2*E43+0.8*E44+2*('Data Entry'!C$39*'Data Entry'!C48+'Data Entry'!C$40*'Data Entry'!C57)</f>
        <v>874416.55511731235</v>
      </c>
      <c r="F53" s="28">
        <f>0.2*F43+0.8*F44+2*('Data Entry'!C$40*'Data Entry'!C57+'Data Entry'!C$63*'Data Entry'!C71)</f>
        <v>653379.65884644131</v>
      </c>
      <c r="G53" s="29">
        <f t="shared" si="11"/>
        <v>0.74721785060300394</v>
      </c>
    </row>
    <row r="54" spans="1:7" ht="18" customHeight="1" x14ac:dyDescent="0.3">
      <c r="A54" s="4" t="s">
        <v>7</v>
      </c>
      <c r="B54" s="25">
        <f>0.2*B44+0.7*B45+2*('Data Entry'!B$39*'Data Entry'!B49+'Data Entry'!B$40*'Data Entry'!B58)</f>
        <v>505154.78041734197</v>
      </c>
      <c r="C54" s="25">
        <f>0.2*C44+0.7*C45+2*('Data Entry'!B$40*'Data Entry'!B58+'Data Entry'!B$63*'Data Entry'!B72)</f>
        <v>286491.57995566493</v>
      </c>
      <c r="D54" s="26">
        <f t="shared" si="10"/>
        <v>0.56713623440121697</v>
      </c>
      <c r="E54" s="28">
        <f>0.2*E44+0.7*E45+2*('Data Entry'!C$39*'Data Entry'!C49+'Data Entry'!C$40*'Data Entry'!C58)</f>
        <v>505154.78041734197</v>
      </c>
      <c r="F54" s="28">
        <f>0.2*F44+0.7*F45+2*('Data Entry'!C$40*'Data Entry'!C58+'Data Entry'!C$63*'Data Entry'!C72)</f>
        <v>312412.45838138007</v>
      </c>
      <c r="G54" s="29">
        <f t="shared" si="11"/>
        <v>0.61844897938662557</v>
      </c>
    </row>
    <row r="55" spans="1:7" ht="18" customHeight="1" x14ac:dyDescent="0.3">
      <c r="A55" s="5" t="s">
        <v>27</v>
      </c>
      <c r="B55" s="25">
        <f>SUM(B50:B54)</f>
        <v>4181719.7967533432</v>
      </c>
      <c r="C55" s="25">
        <f>SUM(C50:C54)</f>
        <v>2666035.7037888961</v>
      </c>
      <c r="D55" s="26">
        <f t="shared" si="10"/>
        <v>0.63754527643358283</v>
      </c>
      <c r="E55" s="28">
        <f>SUM(E50:E54)</f>
        <v>4181719.7967533432</v>
      </c>
      <c r="F55" s="28">
        <f>SUM(F50:F54)</f>
        <v>3096940.0001842119</v>
      </c>
      <c r="G55" s="29">
        <f t="shared" si="11"/>
        <v>0.74059003250018174</v>
      </c>
    </row>
  </sheetData>
  <sheetProtection password="C92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Results - Tables</vt:lpstr>
      <vt:lpstr>Calculation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Spetz</dc:creator>
  <cp:lastModifiedBy>Spetz, Joanne</cp:lastModifiedBy>
  <dcterms:created xsi:type="dcterms:W3CDTF">2016-02-22T16:33:19Z</dcterms:created>
  <dcterms:modified xsi:type="dcterms:W3CDTF">2017-06-04T20:47:36Z</dcterms:modified>
</cp:coreProperties>
</file>